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B05679D-35EE-42EF-AD66-21ADB91B629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1052025TVCLM" sheetId="1" r:id="rId1"/>
  </sheets>
  <definedNames>
    <definedName name="_xlnm.Print_Area" localSheetId="0">'31052025TVCLM'!$B$1:$M$236</definedName>
    <definedName name="_xlnm.Print_Titles" localSheetId="0">'31052025TVCLM'!$2:$3</definedName>
  </definedNames>
  <calcPr calcId="191029"/>
</workbook>
</file>

<file path=xl/calcChain.xml><?xml version="1.0" encoding="utf-8"?>
<calcChain xmlns="http://schemas.openxmlformats.org/spreadsheetml/2006/main">
  <c r="H223" i="1" l="1"/>
  <c r="H54" i="1" l="1"/>
  <c r="H52" i="1"/>
  <c r="H51" i="1" l="1"/>
  <c r="H128" i="1" s="1"/>
  <c r="J31" i="1"/>
  <c r="J201" i="1" l="1"/>
  <c r="J200" i="1" s="1"/>
  <c r="J156" i="1"/>
  <c r="J169" i="1"/>
  <c r="J155" i="1" l="1"/>
  <c r="H219" i="1" l="1"/>
  <c r="H221" i="1" s="1"/>
  <c r="H229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L224" i="1"/>
  <c r="L225" i="1"/>
  <c r="L226" i="1"/>
  <c r="L227" i="1"/>
  <c r="L228" i="1"/>
  <c r="H235" i="1"/>
  <c r="I235" i="1"/>
  <c r="J5" i="1" l="1"/>
  <c r="L41" i="1"/>
  <c r="J23" i="1"/>
  <c r="L23" i="1" s="1"/>
  <c r="J58" i="1"/>
  <c r="L58" i="1" s="1"/>
  <c r="L5" i="1"/>
  <c r="L197" i="1"/>
  <c r="J219" i="1"/>
  <c r="L219" i="1" s="1"/>
  <c r="L6" i="1"/>
  <c r="L223" i="1"/>
  <c r="J72" i="1"/>
  <c r="L72" i="1" s="1"/>
  <c r="L63" i="1"/>
  <c r="J51" i="1"/>
  <c r="L51" i="1" s="1"/>
  <c r="L52" i="1"/>
  <c r="J235" i="1" l="1"/>
  <c r="L235" i="1" s="1"/>
  <c r="J128" i="1"/>
  <c r="L128" i="1" l="1"/>
  <c r="J221" i="1"/>
  <c r="J229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<sst xmlns="http://schemas.openxmlformats.org/spreadsheetml/2006/main" count="223" uniqueCount="221">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</sst>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164" fontId="4" fillId="0" borderId="17" xfId="0" applyNumberFormat="1" applyFont="1" applyBorder="1" applyProtection="1">
      <protection locked="0"/>
    </xf>
    <xf numFmtId="3" fontId="9" fillId="0" borderId="0" xfId="0" applyNumberFormat="1" applyFont="1" applyFill="1"/>
    <xf numFmtId="3" fontId="4" fillId="0" borderId="17" xfId="1" applyNumberFormat="1" applyFont="1" applyFill="1" applyBorder="1" applyProtection="1">
      <protection locked="0"/>
    </xf>
    <xf numFmtId="3" fontId="7" fillId="0" borderId="0" xfId="0" applyNumberFormat="1" applyFont="1" applyFill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zoomScaleNormal="100" workbookViewId="0">
      <selection activeCell="H2" sqref="H2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5" width="11.42578125" style="1"/>
    <col min="16" max="16" width="14.5703125" style="1" bestFit="1" customWidth="1"/>
    <col min="17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45808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827516.80999999994</v>
      </c>
      <c r="I5" s="71"/>
      <c r="J5" s="71">
        <f>+J6+J15</f>
        <v>2380440</v>
      </c>
      <c r="K5" s="70"/>
      <c r="L5" s="69">
        <f t="shared" ref="L5:L68" si="0">IF(J5=0, ,+H5/J5)</f>
        <v>0.3476318705785485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823883.80999999994</v>
      </c>
      <c r="I6" s="61"/>
      <c r="J6" s="61">
        <f>SUM(J7:J14)</f>
        <v>2368000</v>
      </c>
      <c r="K6" s="60"/>
      <c r="L6" s="59">
        <f t="shared" si="0"/>
        <v>0.34792390624999997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805860.35</v>
      </c>
      <c r="I7" s="50"/>
      <c r="J7" s="49">
        <v>2368000</v>
      </c>
      <c r="K7" s="48"/>
      <c r="L7" s="47">
        <f t="shared" si="0"/>
        <v>0.34031264780405407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>
        <v>16010.25</v>
      </c>
      <c r="I8" s="50"/>
      <c r="J8" s="49"/>
      <c r="K8" s="48"/>
      <c r="L8" s="47">
        <f t="shared" si="0"/>
        <v>0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/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>
        <v>2930</v>
      </c>
      <c r="I10" s="50"/>
      <c r="J10" s="49"/>
      <c r="K10" s="48"/>
      <c r="L10" s="47">
        <f t="shared" si="0"/>
        <v>0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/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/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/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>
        <v>-916.79</v>
      </c>
      <c r="I14" s="50"/>
      <c r="J14" s="49"/>
      <c r="K14" s="48"/>
      <c r="L14" s="47">
        <f t="shared" si="0"/>
        <v>0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3633</v>
      </c>
      <c r="I15" s="61"/>
      <c r="J15" s="61">
        <f>+J16</f>
        <v>12440</v>
      </c>
      <c r="K15" s="60"/>
      <c r="L15" s="59">
        <f t="shared" si="0"/>
        <v>0.29204180064308682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3633</v>
      </c>
      <c r="I16" s="50"/>
      <c r="J16" s="62">
        <v>12440</v>
      </c>
      <c r="K16" s="48"/>
      <c r="L16" s="47">
        <f t="shared" si="0"/>
        <v>0.29204180064308682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-5197065.79</v>
      </c>
      <c r="I23" s="54"/>
      <c r="J23" s="54">
        <f>+J24+J30+J41</f>
        <v>-12149270</v>
      </c>
      <c r="K23" s="53"/>
      <c r="L23" s="52">
        <f t="shared" si="0"/>
        <v>0.42776774160093572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-1474405.1600000001</v>
      </c>
      <c r="I30" s="61"/>
      <c r="J30" s="61">
        <f>SUM(J31:J40)</f>
        <v>-4054890</v>
      </c>
      <c r="K30" s="60"/>
      <c r="L30" s="59">
        <f t="shared" si="0"/>
        <v>0.36361162941534791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-1105404.8500000001</v>
      </c>
      <c r="I31" s="50"/>
      <c r="J31" s="49">
        <f>-4288995+500000</f>
        <v>-3788995</v>
      </c>
      <c r="K31" s="48"/>
      <c r="L31" s="47">
        <f t="shared" si="0"/>
        <v>0.29174091018858567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-61732.84</v>
      </c>
      <c r="I32" s="50"/>
      <c r="J32" s="49">
        <v>-155115</v>
      </c>
      <c r="K32" s="48"/>
      <c r="L32" s="47">
        <f t="shared" si="0"/>
        <v>0.39798111078876958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-307267.46999999997</v>
      </c>
      <c r="I39" s="50"/>
      <c r="J39" s="49">
        <v>-110780</v>
      </c>
      <c r="K39" s="48"/>
      <c r="L39" s="47">
        <f t="shared" si="0"/>
        <v>2.7736727748691097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-3722660.63</v>
      </c>
      <c r="I41" s="61"/>
      <c r="J41" s="61">
        <f>+J42</f>
        <v>-8094380</v>
      </c>
      <c r="K41" s="60"/>
      <c r="L41" s="59">
        <f t="shared" si="0"/>
        <v>0.45990682794729182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-3722660.63</v>
      </c>
      <c r="I42" s="50"/>
      <c r="J42" s="49">
        <v>-8094380</v>
      </c>
      <c r="K42" s="48"/>
      <c r="L42" s="47">
        <f t="shared" si="0"/>
        <v>0.45990682794729182</v>
      </c>
      <c r="M42" s="41"/>
      <c r="N42" s="13"/>
    </row>
    <row r="43" spans="2:14" ht="30.75" customHeight="1" x14ac:dyDescent="0.2">
      <c r="B43" s="15"/>
      <c r="C43" s="45"/>
      <c r="E43" s="51"/>
      <c r="F43" s="86" t="s">
        <v>178</v>
      </c>
      <c r="G43" s="86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19740432.050000001</v>
      </c>
      <c r="I51" s="54"/>
      <c r="J51" s="54">
        <f>+J52+J54</f>
        <v>49877010</v>
      </c>
      <c r="K51" s="53"/>
      <c r="L51" s="52">
        <f t="shared" si="0"/>
        <v>0.39578218602117488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161166.54999999999</v>
      </c>
      <c r="I52" s="61"/>
      <c r="J52" s="61">
        <f>+J53</f>
        <v>123440</v>
      </c>
      <c r="K52" s="60"/>
      <c r="L52" s="59">
        <f t="shared" si="0"/>
        <v>1.3056266202203499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82">
        <v>161166.54999999999</v>
      </c>
      <c r="I53" s="50"/>
      <c r="J53" s="49">
        <v>123440</v>
      </c>
      <c r="K53" s="48"/>
      <c r="L53" s="47">
        <f t="shared" si="0"/>
        <v>1.3056266202203499</v>
      </c>
      <c r="M53" s="41"/>
      <c r="N53" s="13"/>
    </row>
    <row r="54" spans="2:14" ht="24" customHeight="1" x14ac:dyDescent="0.2">
      <c r="B54" s="15"/>
      <c r="C54" s="45"/>
      <c r="E54" s="51"/>
      <c r="F54" s="86" t="s">
        <v>168</v>
      </c>
      <c r="G54" s="86"/>
      <c r="H54" s="61">
        <f>+H55+H56</f>
        <v>19579265.5</v>
      </c>
      <c r="I54" s="61"/>
      <c r="J54" s="61">
        <f>+J55+J56</f>
        <v>49753570</v>
      </c>
      <c r="K54" s="60"/>
      <c r="L54" s="59">
        <f t="shared" si="0"/>
        <v>0.39352483650921932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19579265.5</v>
      </c>
      <c r="I55" s="50"/>
      <c r="J55" s="49">
        <v>49753570</v>
      </c>
      <c r="K55" s="48"/>
      <c r="L55" s="47">
        <f t="shared" si="0"/>
        <v>0.39352483650921932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-8119491.5699999994</v>
      </c>
      <c r="I58" s="54"/>
      <c r="J58" s="54">
        <f>+J59+J63</f>
        <v>-22170670</v>
      </c>
      <c r="K58" s="53"/>
      <c r="L58" s="52">
        <f t="shared" si="0"/>
        <v>0.3662267116871073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-6308871.2199999997</v>
      </c>
      <c r="I59" s="61"/>
      <c r="J59" s="61">
        <f>+J60</f>
        <v>-17054360</v>
      </c>
      <c r="K59" s="60"/>
      <c r="L59" s="59">
        <f t="shared" si="0"/>
        <v>0.36992717522088192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-6308871.2199999997</v>
      </c>
      <c r="I60" s="50"/>
      <c r="J60" s="49">
        <v>-17054360</v>
      </c>
      <c r="K60" s="48"/>
      <c r="L60" s="47">
        <f t="shared" si="0"/>
        <v>0.36992717522088192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-1810620.3499999999</v>
      </c>
      <c r="I63" s="61"/>
      <c r="J63" s="61">
        <f>+J64</f>
        <v>-5116310</v>
      </c>
      <c r="K63" s="60"/>
      <c r="L63" s="59">
        <f t="shared" si="0"/>
        <v>0.35389183806297897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-1765145.13</v>
      </c>
      <c r="I64" s="50"/>
      <c r="J64" s="62">
        <v>-5116310</v>
      </c>
      <c r="K64" s="48"/>
      <c r="L64" s="47">
        <f t="shared" si="0"/>
        <v>0.34500355334215477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-45475.22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v>-5882618.3799999999</v>
      </c>
      <c r="I72" s="54"/>
      <c r="J72" s="54">
        <f>+J73+J84+J89</f>
        <v>-13896705</v>
      </c>
      <c r="K72" s="53"/>
      <c r="L72" s="52">
        <f t="shared" si="1"/>
        <v>0.4233103012548658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-5809697.1399999997</v>
      </c>
      <c r="I73" s="61"/>
      <c r="J73" s="83">
        <f>SUM(J74:J83)</f>
        <v>-13886765</v>
      </c>
      <c r="K73" s="60"/>
      <c r="L73" s="59">
        <f t="shared" si="1"/>
        <v>0.41836217002303988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-317.52999999999997</v>
      </c>
      <c r="I74" s="50"/>
      <c r="J74" s="84">
        <v>-22600</v>
      </c>
      <c r="K74" s="48"/>
      <c r="L74" s="47">
        <f t="shared" si="1"/>
        <v>1.4049999999999998E-2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-101958.2</v>
      </c>
      <c r="I75" s="50"/>
      <c r="J75" s="84">
        <v>-241505</v>
      </c>
      <c r="K75" s="48"/>
      <c r="L75" s="47">
        <f t="shared" si="1"/>
        <v>0.4221784228069812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-284747.81</v>
      </c>
      <c r="I76" s="50"/>
      <c r="J76" s="84">
        <v>-533026</v>
      </c>
      <c r="K76" s="48"/>
      <c r="L76" s="47">
        <f t="shared" si="1"/>
        <v>0.5342099822522729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-233849.04</v>
      </c>
      <c r="I77" s="50"/>
      <c r="J77" s="84">
        <v>-500000</v>
      </c>
      <c r="K77" s="48"/>
      <c r="L77" s="47">
        <f t="shared" si="1"/>
        <v>0.46769808000000002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-2476321.0499999998</v>
      </c>
      <c r="I78" s="50"/>
      <c r="J78" s="84">
        <v>-6765981</v>
      </c>
      <c r="K78" s="48"/>
      <c r="L78" s="47">
        <f t="shared" si="1"/>
        <v>0.36599586224081915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-16921.77</v>
      </c>
      <c r="I79" s="50"/>
      <c r="J79" s="84">
        <v>-55740</v>
      </c>
      <c r="K79" s="48"/>
      <c r="L79" s="47">
        <f t="shared" si="1"/>
        <v>0.3035839612486545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-1517.63</v>
      </c>
      <c r="I80" s="50"/>
      <c r="J80" s="84">
        <v>-14531</v>
      </c>
      <c r="K80" s="48"/>
      <c r="L80" s="47">
        <f t="shared" si="1"/>
        <v>0.10444085059527906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-17418.07</v>
      </c>
      <c r="I81" s="50"/>
      <c r="J81" s="84">
        <v>-50000</v>
      </c>
      <c r="K81" s="48"/>
      <c r="L81" s="47">
        <f t="shared" si="1"/>
        <v>0.34836139999999999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-2352567.83</v>
      </c>
      <c r="I82" s="50"/>
      <c r="J82" s="84">
        <v>-5353382</v>
      </c>
      <c r="K82" s="48"/>
      <c r="L82" s="47">
        <f t="shared" si="1"/>
        <v>0.43945450371372713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-324078.21000000002</v>
      </c>
      <c r="I83" s="50"/>
      <c r="J83" s="84">
        <v>-350000</v>
      </c>
      <c r="K83" s="48"/>
      <c r="L83" s="47">
        <f t="shared" si="1"/>
        <v>0.92593774285714292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v>-80830.880000000005</v>
      </c>
      <c r="I84" s="61"/>
      <c r="J84" s="61">
        <f>SUM(J85:J88)</f>
        <v>-9940</v>
      </c>
      <c r="K84" s="60"/>
      <c r="L84" s="59">
        <f t="shared" si="1"/>
        <v>8.1318792756539242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>
        <v>-1077.23</v>
      </c>
      <c r="I85" s="50"/>
      <c r="J85" s="62">
        <v>-9940</v>
      </c>
      <c r="K85" s="48"/>
      <c r="L85" s="47">
        <f t="shared" si="1"/>
        <v>0.10837323943661972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>
        <v>-984270.27</v>
      </c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>
        <v>904516.62</v>
      </c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6" t="s">
        <v>134</v>
      </c>
      <c r="G89" s="86"/>
      <c r="H89" s="61">
        <v>7909.64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>
        <v>7909.64</v>
      </c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-305735.03999999998</v>
      </c>
      <c r="I98" s="54"/>
      <c r="J98" s="85">
        <f>SUM(J99:J101)</f>
        <v>-794475</v>
      </c>
      <c r="K98" s="53"/>
      <c r="L98" s="52">
        <f t="shared" si="1"/>
        <v>0.38482650807136787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-25790.43</v>
      </c>
      <c r="I99" s="50"/>
      <c r="J99" s="84">
        <v>-99739</v>
      </c>
      <c r="K99" s="48"/>
      <c r="L99" s="47">
        <f t="shared" si="1"/>
        <v>0.25857919169031174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-279944.61</v>
      </c>
      <c r="I100" s="50"/>
      <c r="J100" s="84">
        <v>-694736</v>
      </c>
      <c r="K100" s="48"/>
      <c r="L100" s="47">
        <f t="shared" si="1"/>
        <v>0.40295106342553139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305735.03999999998</v>
      </c>
      <c r="I102" s="54"/>
      <c r="J102" s="54">
        <f>+J103</f>
        <v>794470</v>
      </c>
      <c r="K102" s="53"/>
      <c r="L102" s="52">
        <f t="shared" si="1"/>
        <v>0.38482892997847618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305735.03999999998</v>
      </c>
      <c r="I103" s="50"/>
      <c r="J103" s="62">
        <v>794470</v>
      </c>
      <c r="K103" s="48"/>
      <c r="L103" s="47">
        <f t="shared" si="1"/>
        <v>0.38482892997847618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-52300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6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6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6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6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6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6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6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6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6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6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6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6" x14ac:dyDescent="0.2">
      <c r="B124" s="15"/>
      <c r="C124" s="45"/>
      <c r="E124" s="51"/>
      <c r="F124" s="55" t="s">
        <v>100</v>
      </c>
      <c r="G124" s="46"/>
      <c r="H124" s="54">
        <v>-52300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6" x14ac:dyDescent="0.2">
      <c r="B125" s="15"/>
      <c r="C125" s="45"/>
      <c r="E125" s="51"/>
      <c r="F125" s="51"/>
      <c r="G125" s="4" t="s">
        <v>99</v>
      </c>
      <c r="H125" s="49">
        <v>-52300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6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6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6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+H5+H17+H21+H23+H51+H58+H72+H98+H102+H109</f>
        <v>1316473.120000001</v>
      </c>
      <c r="I128" s="44"/>
      <c r="J128" s="44">
        <f>+J5+J17+J21+J23+J51+J58+J72+J98+J102</f>
        <v>4040800</v>
      </c>
      <c r="K128" s="43"/>
      <c r="L128" s="42">
        <f t="shared" si="1"/>
        <v>0.32579516927341146</v>
      </c>
      <c r="M128" s="41"/>
      <c r="N128" s="13"/>
      <c r="P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19977.740000000002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19977.740000000002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19977.740000000002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19977.740000000002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v>-1515.08</v>
      </c>
      <c r="I155" s="54"/>
      <c r="J155" s="54">
        <f>+J156+J169</f>
        <v>-38120</v>
      </c>
      <c r="K155" s="53"/>
      <c r="L155" s="52">
        <f t="shared" si="2"/>
        <v>3.974501573976915E-2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-38120</v>
      </c>
      <c r="K156" s="60"/>
      <c r="L156" s="59">
        <f t="shared" si="2"/>
        <v>0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-38120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/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v>-1515.08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>
        <v>-1515.08</v>
      </c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/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6" t="s">
        <v>32</v>
      </c>
      <c r="G194" s="86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-4.7699999999999996</v>
      </c>
      <c r="I197" s="54"/>
      <c r="J197" s="54">
        <f>+J198</f>
        <v>-2680</v>
      </c>
      <c r="K197" s="53"/>
      <c r="L197" s="52">
        <f t="shared" ref="L197:L220" si="3">IF(J197=0, ,+H197/J197)</f>
        <v>1.7798507462686566E-3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>
        <v>-8.02</v>
      </c>
      <c r="I198" s="50"/>
      <c r="J198" s="62">
        <v>-2680</v>
      </c>
      <c r="K198" s="48"/>
      <c r="L198" s="47">
        <f t="shared" si="3"/>
        <v>2.9925373134328357E-3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>
        <v>3.25</v>
      </c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-1334931.01</v>
      </c>
      <c r="I200" s="54"/>
      <c r="J200" s="54">
        <f>+J201</f>
        <v>-4000000</v>
      </c>
      <c r="K200" s="53"/>
      <c r="L200" s="52">
        <f t="shared" si="3"/>
        <v>0.33373275250000001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-1334931.01</v>
      </c>
      <c r="I201" s="61"/>
      <c r="J201" s="61">
        <f>+J202</f>
        <v>-4000000</v>
      </c>
      <c r="K201" s="60"/>
      <c r="L201" s="59">
        <f t="shared" si="3"/>
        <v>0.33373275250000001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>
        <v>-1334931.01</v>
      </c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-1316473.1200000001</v>
      </c>
      <c r="I219" s="44"/>
      <c r="J219" s="44">
        <f>+J130+J155+J186+J197+J200</f>
        <v>-4040800</v>
      </c>
      <c r="K219" s="43"/>
      <c r="L219" s="42">
        <f t="shared" si="3"/>
        <v>0.32579516927341123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0</v>
      </c>
      <c r="I221" s="44"/>
      <c r="J221" s="44">
        <f>+J128+J219</f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>
        <f>SUM(H224:H227)</f>
        <v>0</v>
      </c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7" t="s">
        <v>2</v>
      </c>
      <c r="E229" s="87"/>
      <c r="F229" s="87"/>
      <c r="G229" s="87"/>
      <c r="H229" s="44">
        <f>+H221+H223</f>
        <v>0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20873683.899999999</v>
      </c>
      <c r="I235" s="19">
        <f>+I5+I17+I21+I51+I102</f>
        <v>0</v>
      </c>
      <c r="J235" s="19">
        <f>+J5+J17+J21+J51+J102</f>
        <v>53051920</v>
      </c>
      <c r="K235" s="18"/>
      <c r="L235" s="17">
        <f>+H235/J235</f>
        <v>0.39345765242803649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31052025TVCLM</vt:lpstr>
      <vt:lpstr>'31052025TVCLM'!Área_de_impresión</vt:lpstr>
      <vt:lpstr>'31052025TVCLM'!Títulos_a_imprimir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2025-06-12T09:56:54Z</dcterms:created>
  <dcterms:modified xsi:type="dcterms:W3CDTF">2025-06-12T09:57:45Z</dcterms:modified>
</cp:coreProperties>
</file>